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ofit and Loss" r:id="rId3" sheetId="1"/>
  </sheets>
</workbook>
</file>

<file path=xl/sharedStrings.xml><?xml version="1.0" encoding="utf-8"?>
<sst xmlns="http://schemas.openxmlformats.org/spreadsheetml/2006/main" count="63" uniqueCount="63">
  <si>
    <t>Total</t>
  </si>
  <si>
    <t>Income</t>
  </si>
  <si>
    <t xml:space="preserve">   AV Badges Total</t>
  </si>
  <si>
    <t xml:space="preserve">      AV Badges &amp; Awards Income</t>
  </si>
  <si>
    <t xml:space="preserve">      Less AV Badges Purchased</t>
  </si>
  <si>
    <t xml:space="preserve">   Total AV Badges Total</t>
  </si>
  <si>
    <t xml:space="preserve">   Grants</t>
  </si>
  <si>
    <t xml:space="preserve">      Grant - Website</t>
  </si>
  <si>
    <t xml:space="preserve">      Grant Expenses - Consulting</t>
  </si>
  <si>
    <t xml:space="preserve">      Promotional Activity</t>
  </si>
  <si>
    <t xml:space="preserve">      State Pathways</t>
  </si>
  <si>
    <t xml:space="preserve">   Total Grants</t>
  </si>
  <si>
    <t xml:space="preserve">   Sales</t>
  </si>
  <si>
    <t xml:space="preserve">      AV Memberships Received</t>
  </si>
  <si>
    <t xml:space="preserve">      AV Online Memberships</t>
  </si>
  <si>
    <t xml:space="preserve">   Total Sales</t>
  </si>
  <si>
    <t xml:space="preserve">   Timing Systems</t>
  </si>
  <si>
    <t xml:space="preserve">   Uncategorised Income</t>
  </si>
  <si>
    <t>Total Income</t>
  </si>
  <si>
    <t>Gross Profit</t>
  </si>
  <si>
    <t>Expenses</t>
  </si>
  <si>
    <t xml:space="preserve">   Accountancy fees</t>
  </si>
  <si>
    <t xml:space="preserve">   AGM Expenses</t>
  </si>
  <si>
    <t xml:space="preserve">   Audit Fees</t>
  </si>
  <si>
    <t xml:space="preserve">   Coaching</t>
  </si>
  <si>
    <t xml:space="preserve">   Computer Expense</t>
  </si>
  <si>
    <t xml:space="preserve">   Consultancy fees</t>
  </si>
  <si>
    <t xml:space="preserve">   Event Catering &amp; expenses</t>
  </si>
  <si>
    <t xml:space="preserve">   Filing fees</t>
  </si>
  <si>
    <t xml:space="preserve">   Finance Charges</t>
  </si>
  <si>
    <t xml:space="preserve">      Bank Charges # 7031</t>
  </si>
  <si>
    <t xml:space="preserve">   Total Finance Charges</t>
  </si>
  <si>
    <t xml:space="preserve">   Judges</t>
  </si>
  <si>
    <t xml:space="preserve">      Judges Reimbursements</t>
  </si>
  <si>
    <t xml:space="preserve">   Total Judges</t>
  </si>
  <si>
    <t xml:space="preserve">   Permits,licences,fees</t>
  </si>
  <si>
    <t xml:space="preserve">   Postage</t>
  </si>
  <si>
    <t xml:space="preserve">   Secretariat Expenses</t>
  </si>
  <si>
    <t xml:space="preserve">   Sponsorship</t>
  </si>
  <si>
    <t xml:space="preserve">      Sponsorship - Club</t>
  </si>
  <si>
    <t xml:space="preserve">      Sponsorship - Elite</t>
  </si>
  <si>
    <t xml:space="preserve">      Sponsorship - NAC</t>
  </si>
  <si>
    <t xml:space="preserve">      Sponsorship Indoor State Team</t>
  </si>
  <si>
    <t xml:space="preserve">   Total Sponsorship</t>
  </si>
  <si>
    <t xml:space="preserve">   State Teams</t>
  </si>
  <si>
    <t xml:space="preserve">      State Teams - Uniforms</t>
  </si>
  <si>
    <t xml:space="preserve">   Total State Teams</t>
  </si>
  <si>
    <t xml:space="preserve">   Subscriptions</t>
  </si>
  <si>
    <t xml:space="preserve">   Tournaments &amp; Awards</t>
  </si>
  <si>
    <t xml:space="preserve">      Medals &amp; Trophies</t>
  </si>
  <si>
    <t xml:space="preserve">      Tournament Events -State Medals</t>
  </si>
  <si>
    <t xml:space="preserve">   Total Tournaments &amp; Awards</t>
  </si>
  <si>
    <t xml:space="preserve">   Travelling expenses</t>
  </si>
  <si>
    <t>Total Expenses</t>
  </si>
  <si>
    <t>Other Expenses</t>
  </si>
  <si>
    <t xml:space="preserve">   Archery Aust Membership Fees</t>
  </si>
  <si>
    <t xml:space="preserve">   BAS Roundoff Gain or Loss</t>
  </si>
  <si>
    <t>Total Other Expenses</t>
  </si>
  <si>
    <t>Net Earnings</t>
  </si>
  <si>
    <t>Monday, Jun 22, 2020 06:48:00 PM GMT+10 - Accruals Basis</t>
  </si>
  <si>
    <t>Archery Victoria</t>
  </si>
  <si>
    <t>Profit and Loss</t>
  </si>
  <si>
    <t>July 2019 - May 2020</t>
  </si>
</sst>
</file>

<file path=xl/styles.xml><?xml version="1.0" encoding="utf-8"?>
<styleSheet xmlns="http://schemas.openxmlformats.org/spreadsheetml/2006/main">
  <numFmts count="2">
    <numFmt numFmtId="165" formatCode="#,##0.00\ _€"/>
    <numFmt numFmtId="166" formatCode="&quot;A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5" fontId="3" fillId="0" borderId="0" xfId="0" applyNumberFormat="true" applyFont="true">
      <alignment wrapText="true"/>
    </xf>
    <xf numFmtId="165" fontId="3" fillId="0" borderId="0" xfId="0" applyNumberFormat="true" applyFont="true">
      <alignment wrapText="true" horizontal="right"/>
    </xf>
    <xf numFmtId="166" fontId="2" fillId="0" borderId="2" xfId="0" applyBorder="true" applyNumberFormat="true" applyFont="true">
      <alignment wrapText="true" horizontal="right"/>
    </xf>
    <xf numFmtId="166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32.65625" customWidth="true"/>
    <col min="2" max="2" width="14.609375" customWidth="true"/>
  </cols>
  <sheetData>
    <row r="1">
      <c r="A1" s="9" t="s">
        <v>60</v>
      </c>
      <c r="B1"/>
    </row>
    <row r="2">
      <c r="A2" s="9" t="s">
        <v>61</v>
      </c>
      <c r="B2"/>
    </row>
    <row r="3">
      <c r="A3" s="10" t="s">
        <v>62</v>
      </c>
      <c r="B3"/>
    </row>
    <row r="5">
      <c r="A5" s="1"/>
      <c r="B5" t="s" s="2">
        <v>0</v>
      </c>
    </row>
    <row r="6">
      <c r="A6" t="s" s="3">
        <v>1</v>
      </c>
      <c r="B6" s="4"/>
    </row>
    <row r="7">
      <c r="A7" t="s" s="3">
        <v>2</v>
      </c>
      <c r="B7" s="4"/>
    </row>
    <row r="8">
      <c r="A8" t="s" s="3">
        <v>3</v>
      </c>
      <c r="B8" s="5">
        <f>710.82</f>
      </c>
    </row>
    <row r="9">
      <c r="A9" t="s" s="3">
        <v>4</v>
      </c>
      <c r="B9" s="5">
        <f>-454.55</f>
      </c>
    </row>
    <row r="10">
      <c r="A10" t="s" s="3">
        <v>5</v>
      </c>
      <c r="B10" s="6">
        <f>((B7)+(B8))+(B9)</f>
      </c>
    </row>
    <row r="11">
      <c r="A11" t="s" s="3">
        <v>6</v>
      </c>
      <c r="B11" s="5">
        <f>33000.00</f>
      </c>
    </row>
    <row r="12">
      <c r="A12" t="s" s="3">
        <v>7</v>
      </c>
      <c r="B12" s="5">
        <f>-588.00</f>
      </c>
    </row>
    <row r="13">
      <c r="A13" t="s" s="3">
        <v>8</v>
      </c>
      <c r="B13" s="5">
        <f>-650.00</f>
      </c>
    </row>
    <row r="14">
      <c r="A14" t="s" s="3">
        <v>9</v>
      </c>
      <c r="B14" s="5">
        <f>-437.71</f>
      </c>
    </row>
    <row r="15">
      <c r="A15" t="s" s="3">
        <v>10</v>
      </c>
      <c r="B15" s="5">
        <f>-25.00</f>
      </c>
    </row>
    <row r="16">
      <c r="A16" t="s" s="3">
        <v>11</v>
      </c>
      <c r="B16" s="6">
        <f>((((B11)+(B12))+(B13))+(B14))+(B15)</f>
      </c>
    </row>
    <row r="17">
      <c r="A17" t="s" s="3">
        <v>12</v>
      </c>
      <c r="B17" s="4"/>
    </row>
    <row r="18">
      <c r="A18" t="s" s="3">
        <v>13</v>
      </c>
      <c r="B18" s="5">
        <f>263.64</f>
      </c>
    </row>
    <row r="19">
      <c r="A19" t="s" s="3">
        <v>14</v>
      </c>
      <c r="B19" s="5">
        <f>27365.57</f>
      </c>
    </row>
    <row r="20">
      <c r="A20" t="s" s="3">
        <v>15</v>
      </c>
      <c r="B20" s="6">
        <f>((B17)+(B18))+(B19)</f>
      </c>
    </row>
    <row r="21">
      <c r="A21" t="s" s="3">
        <v>16</v>
      </c>
      <c r="B21" s="5">
        <f>560.00</f>
      </c>
    </row>
    <row r="22">
      <c r="A22" t="s" s="3">
        <v>17</v>
      </c>
      <c r="B22" s="5">
        <f>3.64</f>
      </c>
    </row>
    <row r="23">
      <c r="A23" t="s" s="3">
        <v>18</v>
      </c>
      <c r="B23" s="6">
        <f>((((B10)+(B16))+(B20))+(B21))+(B22)</f>
      </c>
    </row>
    <row r="24">
      <c r="A24" t="s" s="3">
        <v>19</v>
      </c>
      <c r="B24" s="6">
        <f>(B23)-(0)</f>
      </c>
    </row>
    <row r="25">
      <c r="A25" t="s" s="3">
        <v>20</v>
      </c>
      <c r="B25" s="4"/>
    </row>
    <row r="26">
      <c r="A26" t="s" s="3">
        <v>21</v>
      </c>
      <c r="B26" s="5">
        <f>1078.84</f>
      </c>
    </row>
    <row r="27">
      <c r="A27" t="s" s="3">
        <v>22</v>
      </c>
      <c r="B27" s="5">
        <f>1130.00</f>
      </c>
    </row>
    <row r="28">
      <c r="A28" t="s" s="3">
        <v>23</v>
      </c>
      <c r="B28" s="5">
        <f>1200.00</f>
      </c>
    </row>
    <row r="29">
      <c r="A29" t="s" s="3">
        <v>24</v>
      </c>
      <c r="B29" s="5">
        <f>480.06</f>
      </c>
    </row>
    <row r="30">
      <c r="A30" t="s" s="3">
        <v>25</v>
      </c>
      <c r="B30" s="5">
        <f>92.76</f>
      </c>
    </row>
    <row r="31">
      <c r="A31" t="s" s="3">
        <v>26</v>
      </c>
      <c r="B31" s="5">
        <f>4088.64</f>
      </c>
    </row>
    <row r="32">
      <c r="A32" t="s" s="3">
        <v>27</v>
      </c>
      <c r="B32" s="5">
        <f>1376.00</f>
      </c>
    </row>
    <row r="33">
      <c r="A33" t="s" s="3">
        <v>28</v>
      </c>
      <c r="B33" s="5">
        <f>96.20</f>
      </c>
    </row>
    <row r="34">
      <c r="A34" t="s" s="3">
        <v>29</v>
      </c>
      <c r="B34" s="4"/>
    </row>
    <row r="35">
      <c r="A35" t="s" s="3">
        <v>30</v>
      </c>
      <c r="B35" s="5">
        <f>2.50</f>
      </c>
    </row>
    <row r="36">
      <c r="A36" t="s" s="3">
        <v>31</v>
      </c>
      <c r="B36" s="6">
        <f>(B34)+(B35)</f>
      </c>
    </row>
    <row r="37">
      <c r="A37" t="s" s="3">
        <v>32</v>
      </c>
      <c r="B37" s="4"/>
    </row>
    <row r="38">
      <c r="A38" t="s" s="3">
        <v>33</v>
      </c>
      <c r="B38" s="5">
        <f>9960.00</f>
      </c>
    </row>
    <row r="39">
      <c r="A39" t="s" s="3">
        <v>34</v>
      </c>
      <c r="B39" s="6">
        <f>(B37)+(B38)</f>
      </c>
    </row>
    <row r="40">
      <c r="A40" t="s" s="3">
        <v>35</v>
      </c>
      <c r="B40" s="5">
        <f>227.47</f>
      </c>
    </row>
    <row r="41">
      <c r="A41" t="s" s="3">
        <v>36</v>
      </c>
      <c r="B41" s="5">
        <f>338.91</f>
      </c>
    </row>
    <row r="42">
      <c r="A42" t="s" s="3">
        <v>37</v>
      </c>
      <c r="B42" s="5">
        <f>1818.18</f>
      </c>
    </row>
    <row r="43">
      <c r="A43" t="s" s="3">
        <v>38</v>
      </c>
      <c r="B43" s="4"/>
    </row>
    <row r="44">
      <c r="A44" t="s" s="3">
        <v>39</v>
      </c>
      <c r="B44" s="5">
        <f>600.00</f>
      </c>
    </row>
    <row r="45">
      <c r="A45" t="s" s="3">
        <v>40</v>
      </c>
      <c r="B45" s="5">
        <f>1363.65</f>
      </c>
    </row>
    <row r="46">
      <c r="A46" t="s" s="3">
        <v>41</v>
      </c>
      <c r="B46" s="5">
        <f>2828.55</f>
      </c>
    </row>
    <row r="47">
      <c r="A47" t="s" s="3">
        <v>42</v>
      </c>
      <c r="B47" s="5">
        <f>314.00</f>
      </c>
    </row>
    <row r="48">
      <c r="A48" t="s" s="3">
        <v>43</v>
      </c>
      <c r="B48" s="6">
        <f>((((B43)+(B44))+(B45))+(B46))+(B47)</f>
      </c>
    </row>
    <row r="49">
      <c r="A49" t="s" s="3">
        <v>44</v>
      </c>
      <c r="B49" s="4"/>
    </row>
    <row r="50">
      <c r="A50" t="s" s="3">
        <v>45</v>
      </c>
      <c r="B50" s="5">
        <f>11494.53</f>
      </c>
    </row>
    <row r="51">
      <c r="A51" t="s" s="3">
        <v>46</v>
      </c>
      <c r="B51" s="6">
        <f>(B49)+(B50)</f>
      </c>
    </row>
    <row r="52">
      <c r="A52" t="s" s="3">
        <v>47</v>
      </c>
      <c r="B52" s="5">
        <f>2546.07</f>
      </c>
    </row>
    <row r="53">
      <c r="A53" t="s" s="3">
        <v>48</v>
      </c>
      <c r="B53" s="5">
        <f>1000.00</f>
      </c>
    </row>
    <row r="54">
      <c r="A54" t="s" s="3">
        <v>49</v>
      </c>
      <c r="B54" s="5">
        <f>1579.55</f>
      </c>
    </row>
    <row r="55">
      <c r="A55" t="s" s="3">
        <v>50</v>
      </c>
      <c r="B55" s="5">
        <f>855.91</f>
      </c>
    </row>
    <row r="56">
      <c r="A56" t="s" s="3">
        <v>51</v>
      </c>
      <c r="B56" s="6">
        <f>((B53)+(B54))+(B55)</f>
      </c>
    </row>
    <row r="57">
      <c r="A57" t="s" s="3">
        <v>52</v>
      </c>
      <c r="B57" s="5">
        <f>473.84</f>
      </c>
    </row>
    <row r="58">
      <c r="A58" t="s" s="3">
        <v>53</v>
      </c>
      <c r="B58" s="6">
        <f>(((((((((((((((((B26)+(B27))+(B28))+(B29))+(B30))+(B31))+(B32))+(B33))+(B36))+(B39))+(B40))+(B41))+(B42))+(B48))+(B51))+(B52))+(B56))+(B57)</f>
      </c>
    </row>
    <row r="59">
      <c r="A59" t="s" s="3">
        <v>54</v>
      </c>
      <c r="B59" s="4"/>
    </row>
    <row r="60">
      <c r="A60" t="s" s="3">
        <v>55</v>
      </c>
      <c r="B60" s="5">
        <f>6820.00</f>
      </c>
    </row>
    <row r="61">
      <c r="A61" t="s" s="3">
        <v>56</v>
      </c>
      <c r="B61" s="5">
        <f>0.38</f>
      </c>
    </row>
    <row r="62">
      <c r="A62" t="s" s="3">
        <v>57</v>
      </c>
      <c r="B62" s="6">
        <f>(B60)+(B61)</f>
      </c>
    </row>
    <row r="63">
      <c r="A63" t="s" s="3">
        <v>58</v>
      </c>
      <c r="B63" s="7">
        <f>((((B23)+(0))-(0))-(B58))-(B62)</f>
      </c>
    </row>
    <row r="64">
      <c r="A64" s="3"/>
      <c r="B64" s="4"/>
    </row>
    <row r="67">
      <c r="A67" s="8" t="s">
        <v>59</v>
      </c>
      <c r="B67"/>
    </row>
  </sheetData>
  <mergeCells>
    <mergeCell ref="A67:B67"/>
    <mergeCell ref="A1:B1"/>
    <mergeCell ref="A2:B2"/>
    <mergeCell ref="A3:B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2020-06-22T08:48:00Z</dcterms:created>
  <dc:creator>Apache POI</dc:creator>
</cp:coreProperties>
</file>